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0490" windowHeight="7470"/>
  </bookViews>
  <sheets>
    <sheet name="Disclaimer" sheetId="2" r:id="rId1"/>
    <sheet name="OperatingPressure" sheetId="4" r:id="rId2"/>
    <sheet name="MassLoss" sheetId="6" r:id="rId3"/>
    <sheet name="Q in sccm" sheetId="7" r:id="rId4"/>
    <sheet name="Molecule Diameters" sheetId="1" r:id="rId5"/>
    <sheet name="Tabelle3" sheetId="3" r:id="rId6"/>
  </sheets>
  <calcPr calcId="145621"/>
</workbook>
</file>

<file path=xl/calcChain.xml><?xml version="1.0" encoding="utf-8"?>
<calcChain xmlns="http://schemas.openxmlformats.org/spreadsheetml/2006/main">
  <c r="B15" i="7" l="1"/>
  <c r="F3" i="7" l="1"/>
  <c r="B14" i="7" s="1"/>
  <c r="B16" i="7" s="1"/>
  <c r="B18" i="7" s="1"/>
  <c r="B8" i="7"/>
  <c r="B8" i="6"/>
  <c r="H24" i="4"/>
  <c r="I24" i="4" s="1"/>
  <c r="H25" i="4"/>
  <c r="H23" i="4"/>
  <c r="I23" i="4" s="1"/>
  <c r="D25" i="4"/>
  <c r="E8" i="4"/>
  <c r="F24" i="4" s="1"/>
  <c r="B18" i="4"/>
  <c r="D24" i="4"/>
  <c r="D23" i="4"/>
  <c r="C16" i="6"/>
  <c r="B16" i="6"/>
  <c r="C13" i="6"/>
  <c r="C14" i="6" s="1"/>
  <c r="B13" i="6"/>
  <c r="B14" i="6" s="1"/>
  <c r="B17" i="7" l="1"/>
  <c r="J23" i="4"/>
  <c r="G25" i="4"/>
  <c r="J24" i="4"/>
  <c r="F23" i="4"/>
  <c r="C17" i="6"/>
  <c r="B17" i="6"/>
  <c r="B18" i="6" l="1"/>
  <c r="B19" i="6"/>
  <c r="C18" i="6"/>
  <c r="C19" i="6"/>
  <c r="J25" i="4"/>
  <c r="I25" i="4"/>
  <c r="B21" i="6" l="1"/>
  <c r="B20" i="6"/>
  <c r="C20" i="6"/>
  <c r="C21" i="6"/>
  <c r="G23" i="4"/>
  <c r="G24" i="4"/>
</calcChain>
</file>

<file path=xl/sharedStrings.xml><?xml version="1.0" encoding="utf-8"?>
<sst xmlns="http://schemas.openxmlformats.org/spreadsheetml/2006/main" count="85" uniqueCount="56">
  <si>
    <r>
      <t>Co</t>
    </r>
    <r>
      <rPr>
        <b/>
        <vertAlign val="subscript"/>
        <sz val="9"/>
        <rFont val="Geneva"/>
        <family val="2"/>
      </rPr>
      <t>2</t>
    </r>
    <r>
      <rPr>
        <b/>
        <sz val="9"/>
        <rFont val="Geneva"/>
      </rPr>
      <t>(CO)</t>
    </r>
    <r>
      <rPr>
        <b/>
        <vertAlign val="subscript"/>
        <sz val="9"/>
        <rFont val="Geneva"/>
        <family val="2"/>
      </rPr>
      <t>8</t>
    </r>
    <r>
      <rPr>
        <b/>
        <sz val="9"/>
        <rFont val="Geneva"/>
      </rPr>
      <t xml:space="preserve"> </t>
    </r>
  </si>
  <si>
    <r>
      <t>Me</t>
    </r>
    <r>
      <rPr>
        <b/>
        <vertAlign val="subscript"/>
        <sz val="9"/>
        <rFont val="Geneva"/>
        <family val="2"/>
      </rPr>
      <t>2</t>
    </r>
    <r>
      <rPr>
        <b/>
        <sz val="9"/>
        <rFont val="Geneva"/>
      </rPr>
      <t>-Au-tfa</t>
    </r>
  </si>
  <si>
    <t>J/K</t>
  </si>
  <si>
    <t>K</t>
  </si>
  <si>
    <t>p&lt;1e-4mbar for molecular flow conditions</t>
  </si>
  <si>
    <t>220l/s</t>
  </si>
  <si>
    <r>
      <t xml:space="preserve">according to formula:  </t>
    </r>
    <r>
      <rPr>
        <b/>
        <sz val="9"/>
        <color indexed="18"/>
        <rFont val="Geneva"/>
        <family val="2"/>
      </rPr>
      <t>Q = S</t>
    </r>
    <r>
      <rPr>
        <b/>
        <vertAlign val="subscript"/>
        <sz val="9"/>
        <color indexed="18"/>
        <rFont val="Geneva"/>
        <family val="2"/>
      </rPr>
      <t>net</t>
    </r>
    <r>
      <rPr>
        <b/>
        <sz val="9"/>
        <color indexed="18"/>
        <rFont val="Geneva"/>
        <family val="2"/>
      </rPr>
      <t>*p</t>
    </r>
  </si>
  <si>
    <t>Operating Pressure mbar</t>
  </si>
  <si>
    <t>Area of nozzle exit:</t>
  </si>
  <si>
    <t>H2O</t>
  </si>
  <si>
    <t>1sccm =</t>
  </si>
  <si>
    <t>molecules/s</t>
  </si>
  <si>
    <t>J/mol/K</t>
  </si>
  <si>
    <r>
      <t xml:space="preserve">where </t>
    </r>
    <r>
      <rPr>
        <sz val="9"/>
        <color indexed="18"/>
        <rFont val="Geneva"/>
        <family val="2"/>
      </rPr>
      <t>Snet</t>
    </r>
    <r>
      <rPr>
        <sz val="10"/>
        <color theme="1"/>
        <rFont val="Segoe UI"/>
        <family val="2"/>
      </rPr>
      <t xml:space="preserve"> is the net pumping speed and </t>
    </r>
    <r>
      <rPr>
        <sz val="9"/>
        <color indexed="18"/>
        <rFont val="Geneva"/>
        <family val="2"/>
      </rPr>
      <t>p</t>
    </r>
    <r>
      <rPr>
        <sz val="10"/>
        <color theme="1"/>
        <rFont val="Segoe UI"/>
        <family val="2"/>
      </rPr>
      <t xml:space="preserve"> the measured operating SEM chamber pressure</t>
    </r>
  </si>
  <si>
    <r>
      <t>cm</t>
    </r>
    <r>
      <rPr>
        <vertAlign val="superscript"/>
        <sz val="9"/>
        <rFont val="Geneva"/>
        <family val="2"/>
      </rPr>
      <t>3</t>
    </r>
    <r>
      <rPr>
        <sz val="9"/>
        <rFont val="Geneva"/>
      </rPr>
      <t>/s</t>
    </r>
  </si>
  <si>
    <t>Temperature</t>
  </si>
  <si>
    <t>Boltzmann constant</t>
  </si>
  <si>
    <t>Molecule</t>
  </si>
  <si>
    <t>N2</t>
  </si>
  <si>
    <t>cm</t>
  </si>
  <si>
    <t>Gas constant</t>
  </si>
  <si>
    <r>
      <t>Specified</t>
    </r>
    <r>
      <rPr>
        <sz val="9"/>
        <rFont val="Geneva"/>
      </rPr>
      <t xml:space="preserve"> pump speed (usually for N2 gas at 100% power):</t>
    </r>
  </si>
  <si>
    <r>
      <t>Net pump speed S</t>
    </r>
    <r>
      <rPr>
        <vertAlign val="subscript"/>
        <sz val="9"/>
        <rFont val="Geneva"/>
        <family val="2"/>
      </rPr>
      <t>net</t>
    </r>
    <r>
      <rPr>
        <sz val="9"/>
        <rFont val="Geneva"/>
      </rPr>
      <t xml:space="preserve"> :</t>
    </r>
  </si>
  <si>
    <t>70% full speed operation</t>
  </si>
  <si>
    <t>Tube radius</t>
  </si>
  <si>
    <t>Molar Mass 
g/mol</t>
  </si>
  <si>
    <t>Molecule 
diameter 
Å</t>
  </si>
  <si>
    <t>MFP in cm</t>
  </si>
  <si>
    <t>MFP [r]</t>
  </si>
  <si>
    <t>Kn</t>
  </si>
  <si>
    <r>
      <t>Ratio 
M</t>
    </r>
    <r>
      <rPr>
        <b/>
        <vertAlign val="subscript"/>
        <sz val="10"/>
        <rFont val="Geneva"/>
        <family val="2"/>
      </rPr>
      <t>N2</t>
    </r>
    <r>
      <rPr>
        <b/>
        <sz val="10"/>
        <rFont val="Geneva"/>
        <family val="2"/>
      </rPr>
      <t>/M</t>
    </r>
    <r>
      <rPr>
        <b/>
        <vertAlign val="subscript"/>
        <sz val="10"/>
        <rFont val="Geneva"/>
        <family val="2"/>
      </rPr>
      <t>prec</t>
    </r>
  </si>
  <si>
    <t>Throughput Q  
molecules/s</t>
  </si>
  <si>
    <r>
      <t>Molecule Flux
 @ nozzle exit
molecules/cm</t>
    </r>
    <r>
      <rPr>
        <b/>
        <vertAlign val="superscript"/>
        <sz val="9"/>
        <rFont val="Geneva"/>
        <family val="2"/>
      </rPr>
      <t>2</t>
    </r>
    <r>
      <rPr>
        <b/>
        <sz val="9"/>
        <rFont val="Geneva"/>
        <family val="2"/>
      </rPr>
      <t>s</t>
    </r>
  </si>
  <si>
    <t>H2O test</t>
  </si>
  <si>
    <r>
      <t>cm</t>
    </r>
    <r>
      <rPr>
        <vertAlign val="superscript"/>
        <sz val="9"/>
        <rFont val="Geneva"/>
        <family val="2"/>
      </rPr>
      <t>2</t>
    </r>
  </si>
  <si>
    <r>
      <t>k*T is needed for conversion of mbar*cm</t>
    </r>
    <r>
      <rPr>
        <vertAlign val="superscript"/>
        <sz val="9"/>
        <rFont val="Geneva"/>
        <family val="2"/>
      </rPr>
      <t>3</t>
    </r>
    <r>
      <rPr>
        <sz val="9"/>
        <rFont val="Geneva"/>
      </rPr>
      <t>/s into molecules/s</t>
    </r>
  </si>
  <si>
    <t>Molar mass M in g/mol</t>
  </si>
  <si>
    <r>
      <rPr>
        <sz val="9"/>
        <rFont val="Arial"/>
        <family val="2"/>
      </rPr>
      <t xml:space="preserve">Precursor mass loss </t>
    </r>
    <r>
      <rPr>
        <sz val="9"/>
        <rFont val="Symbol"/>
        <family val="1"/>
        <charset val="2"/>
      </rPr>
      <t>D</t>
    </r>
    <r>
      <rPr>
        <sz val="10"/>
        <color theme="1"/>
        <rFont val="Segoe UI"/>
        <family val="2"/>
      </rPr>
      <t>m in g</t>
    </r>
  </si>
  <si>
    <r>
      <rPr>
        <sz val="9"/>
        <rFont val="Arial"/>
        <family val="2"/>
      </rPr>
      <t xml:space="preserve">Elapsed time </t>
    </r>
    <r>
      <rPr>
        <sz val="9"/>
        <rFont val="Symbol"/>
        <family val="1"/>
        <charset val="2"/>
      </rPr>
      <t>D</t>
    </r>
    <r>
      <rPr>
        <sz val="10"/>
        <color theme="1"/>
        <rFont val="Segoe UI"/>
        <family val="2"/>
      </rPr>
      <t>t in s</t>
    </r>
  </si>
  <si>
    <t>Mass Loss in mg/h</t>
  </si>
  <si>
    <r>
      <t>D</t>
    </r>
    <r>
      <rPr>
        <sz val="10"/>
        <color theme="1"/>
        <rFont val="Segoe UI"/>
        <family val="2"/>
      </rPr>
      <t>m*N</t>
    </r>
    <r>
      <rPr>
        <vertAlign val="subscript"/>
        <sz val="9"/>
        <rFont val="Geneva"/>
        <family val="2"/>
      </rPr>
      <t>a</t>
    </r>
    <r>
      <rPr>
        <sz val="10"/>
        <color theme="1"/>
        <rFont val="Segoe UI"/>
        <family val="2"/>
      </rPr>
      <t>/M in molecules</t>
    </r>
  </si>
  <si>
    <r>
      <rPr>
        <sz val="9"/>
        <rFont val="Geneva"/>
        <family val="2"/>
      </rPr>
      <t>Q i</t>
    </r>
    <r>
      <rPr>
        <sz val="9"/>
        <rFont val="Arial"/>
        <family val="2"/>
      </rPr>
      <t>n molecules/s</t>
    </r>
  </si>
  <si>
    <r>
      <t>F</t>
    </r>
    <r>
      <rPr>
        <vertAlign val="subscript"/>
        <sz val="9"/>
        <rFont val="Arial"/>
        <family val="2"/>
      </rPr>
      <t>nozzle</t>
    </r>
    <r>
      <rPr>
        <sz val="9"/>
        <rFont val="Arial"/>
        <family val="2"/>
      </rPr>
      <t xml:space="preserve"> in molecules/cm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>s</t>
    </r>
  </si>
  <si>
    <t>Molecule Diameter in Angström</t>
  </si>
  <si>
    <r>
      <t xml:space="preserve">in a first approximation with Snet=const the gas throughput can be converted according to </t>
    </r>
    <r>
      <rPr>
        <sz val="10"/>
        <rFont val="Geneva"/>
        <family val="2"/>
      </rPr>
      <t>Q</t>
    </r>
    <r>
      <rPr>
        <vertAlign val="subscript"/>
        <sz val="10"/>
        <rFont val="Geneva"/>
        <family val="2"/>
      </rPr>
      <t>prec</t>
    </r>
    <r>
      <rPr>
        <sz val="10"/>
        <rFont val="Geneva"/>
        <family val="2"/>
      </rPr>
      <t>= Q</t>
    </r>
    <r>
      <rPr>
        <vertAlign val="subscript"/>
        <sz val="10"/>
        <rFont val="Geneva"/>
        <family val="2"/>
      </rPr>
      <t>N2</t>
    </r>
    <r>
      <rPr>
        <sz val="10"/>
        <rFont val="Geneva"/>
        <family val="2"/>
      </rPr>
      <t>*(M</t>
    </r>
    <r>
      <rPr>
        <vertAlign val="subscript"/>
        <sz val="10"/>
        <rFont val="Geneva"/>
        <family val="2"/>
      </rPr>
      <t>N2</t>
    </r>
    <r>
      <rPr>
        <sz val="10"/>
        <rFont val="Geneva"/>
        <family val="2"/>
      </rPr>
      <t>/M</t>
    </r>
    <r>
      <rPr>
        <vertAlign val="subscript"/>
        <sz val="10"/>
        <rFont val="Geneva"/>
        <family val="2"/>
      </rPr>
      <t>prec</t>
    </r>
    <r>
      <rPr>
        <sz val="10"/>
        <rFont val="Geneva"/>
        <family val="2"/>
      </rPr>
      <t>)</t>
    </r>
    <r>
      <rPr>
        <vertAlign val="superscript"/>
        <sz val="10"/>
        <rFont val="Geneva"/>
        <family val="2"/>
      </rPr>
      <t xml:space="preserve">1/2 </t>
    </r>
  </si>
  <si>
    <t>(for molecular flow the conductance is proportional to sqrt(T/M), M = Molar mass)</t>
  </si>
  <si>
    <t>Experimentally determined gas throughput Q via operating SEM pressure and pump speed.</t>
  </si>
  <si>
    <t>Factor accounting for low power, pipe conductance, etc:</t>
  </si>
  <si>
    <r>
      <t>Throughput (Q) and gas flux at nozzle exit (F</t>
    </r>
    <r>
      <rPr>
        <b/>
        <vertAlign val="subscript"/>
        <sz val="12"/>
        <color indexed="10"/>
        <rFont val="Geneva"/>
        <family val="2"/>
      </rPr>
      <t>nozzle</t>
    </r>
    <r>
      <rPr>
        <b/>
        <sz val="12"/>
        <color indexed="10"/>
        <rFont val="Geneva"/>
        <family val="2"/>
      </rPr>
      <t>) calculation via experimentally determined precursor mass loss (</t>
    </r>
    <r>
      <rPr>
        <b/>
        <sz val="12"/>
        <color indexed="10"/>
        <rFont val="Symbol"/>
        <family val="1"/>
        <charset val="2"/>
      </rPr>
      <t>D</t>
    </r>
    <r>
      <rPr>
        <b/>
        <sz val="12"/>
        <color indexed="10"/>
        <rFont val="Geneva"/>
        <family val="2"/>
      </rPr>
      <t>m) during time (</t>
    </r>
    <r>
      <rPr>
        <b/>
        <sz val="12"/>
        <color indexed="10"/>
        <rFont val="Symbol"/>
        <family val="1"/>
        <charset val="2"/>
      </rPr>
      <t>D</t>
    </r>
    <r>
      <rPr>
        <b/>
        <sz val="12"/>
        <color indexed="10"/>
        <rFont val="Geneva"/>
        <family val="2"/>
      </rPr>
      <t>t).</t>
    </r>
  </si>
  <si>
    <r>
      <t>Throughput (Q) and gas flux at nozzle exit (F</t>
    </r>
    <r>
      <rPr>
        <b/>
        <vertAlign val="subscript"/>
        <sz val="12"/>
        <color indexed="10"/>
        <rFont val="Geneva"/>
        <family val="2"/>
      </rPr>
      <t>nozzle</t>
    </r>
    <r>
      <rPr>
        <b/>
        <sz val="12"/>
        <color indexed="10"/>
        <rFont val="Geneva"/>
        <family val="2"/>
      </rPr>
      <t>) calculation via controlled mass flow in sccm.</t>
    </r>
  </si>
  <si>
    <r>
      <rPr>
        <b/>
        <sz val="9"/>
        <rFont val="Geneva"/>
        <family val="2"/>
      </rPr>
      <t>Q i</t>
    </r>
    <r>
      <rPr>
        <b/>
        <sz val="9"/>
        <rFont val="Arial"/>
        <family val="2"/>
      </rPr>
      <t>n sccm</t>
    </r>
  </si>
  <si>
    <r>
      <rPr>
        <b/>
        <sz val="9"/>
        <rFont val="Geneva"/>
        <family val="2"/>
      </rPr>
      <t>Q i</t>
    </r>
    <r>
      <rPr>
        <b/>
        <sz val="9"/>
        <rFont val="Arial"/>
        <family val="2"/>
      </rPr>
      <t>n molecules/s</t>
    </r>
  </si>
  <si>
    <r>
      <t>F</t>
    </r>
    <r>
      <rPr>
        <b/>
        <vertAlign val="subscript"/>
        <sz val="9"/>
        <rFont val="Arial"/>
        <family val="2"/>
      </rPr>
      <t>nozzle</t>
    </r>
    <r>
      <rPr>
        <b/>
        <sz val="9"/>
        <rFont val="Arial"/>
        <family val="2"/>
      </rPr>
      <t xml:space="preserve"> in molecules/cm</t>
    </r>
    <r>
      <rPr>
        <b/>
        <vertAlign val="superscript"/>
        <sz val="9"/>
        <rFont val="Arial"/>
        <family val="2"/>
      </rPr>
      <t>2</t>
    </r>
    <r>
      <rPr>
        <b/>
        <sz val="9"/>
        <rFont val="Arial"/>
        <family val="2"/>
      </rPr>
      <t>s</t>
    </r>
  </si>
  <si>
    <t>We do not guarantee the exactness of the implementation of the formulae used in this excel spreadsheets.</t>
  </si>
  <si>
    <t>The use is for academic purposes only and no claims can be addressed to Empa for any consequences of usage.</t>
  </si>
  <si>
    <t>Should you find bugs then please report them to ivo.utke@empa.ch to help improving this file for public use.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</si>
</sst>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E+00"/>
    <numFmt numFmtId="165" formatCode="0.000"/>
    <numFmt numFmtId="166" formatCode="0.0000"/>
    <numFmt numFmtId="167" formatCode="0.0"/>
  </numFmts>
  <fonts count="34">
    <font>
      <sz val="10"/>
      <color theme="1"/>
      <name val="Segoe UI"/>
      <family val="2"/>
    </font>
    <font>
      <sz val="9"/>
      <name val="Geneva"/>
    </font>
    <font>
      <sz val="9"/>
      <name val="Arial"/>
      <family val="2"/>
    </font>
    <font>
      <vertAlign val="subscript"/>
      <sz val="9"/>
      <name val="Arial"/>
      <family val="2"/>
    </font>
    <font>
      <vertAlign val="superscript"/>
      <sz val="9"/>
      <name val="Arial"/>
      <family val="2"/>
    </font>
    <font>
      <sz val="9"/>
      <name val="Symbol"/>
      <family val="1"/>
      <charset val="2"/>
    </font>
    <font>
      <vertAlign val="subscript"/>
      <sz val="9"/>
      <name val="Geneva"/>
      <family val="2"/>
    </font>
    <font>
      <b/>
      <sz val="9"/>
      <name val="Geneva"/>
    </font>
    <font>
      <b/>
      <vertAlign val="subscript"/>
      <sz val="9"/>
      <name val="Geneva"/>
      <family val="2"/>
    </font>
    <font>
      <sz val="9"/>
      <name val="Geneva"/>
      <family val="2"/>
    </font>
    <font>
      <sz val="9"/>
      <color indexed="18"/>
      <name val="Geneva"/>
      <family val="2"/>
    </font>
    <font>
      <b/>
      <sz val="9"/>
      <color indexed="18"/>
      <name val="Geneva"/>
      <family val="2"/>
    </font>
    <font>
      <b/>
      <sz val="9"/>
      <color indexed="10"/>
      <name val="Geneva"/>
      <family val="2"/>
    </font>
    <font>
      <b/>
      <vertAlign val="subscript"/>
      <sz val="9"/>
      <color indexed="18"/>
      <name val="Geneva"/>
      <family val="2"/>
    </font>
    <font>
      <sz val="10"/>
      <name val="Geneva"/>
      <family val="2"/>
    </font>
    <font>
      <vertAlign val="subscript"/>
      <sz val="10"/>
      <name val="Geneva"/>
      <family val="2"/>
    </font>
    <font>
      <vertAlign val="superscript"/>
      <sz val="10"/>
      <name val="Geneva"/>
      <family val="2"/>
    </font>
    <font>
      <b/>
      <sz val="9"/>
      <name val="Geneva"/>
      <family val="2"/>
    </font>
    <font>
      <sz val="9"/>
      <color rgb="FFFF0000"/>
      <name val="Geneva"/>
    </font>
    <font>
      <sz val="10"/>
      <color rgb="FFFF0000"/>
      <name val="Segoe UI"/>
      <family val="2"/>
    </font>
    <font>
      <b/>
      <sz val="10"/>
      <color theme="1"/>
      <name val="Segoe UI"/>
      <family val="2"/>
    </font>
    <font>
      <sz val="9"/>
      <color rgb="FFFF0000"/>
      <name val="Geneva"/>
      <family val="2"/>
    </font>
    <font>
      <sz val="9"/>
      <color theme="9" tint="-0.249977111117893"/>
      <name val="Geneva"/>
      <family val="2"/>
    </font>
    <font>
      <vertAlign val="superscript"/>
      <sz val="9"/>
      <name val="Geneva"/>
      <family val="2"/>
    </font>
    <font>
      <b/>
      <vertAlign val="superscript"/>
      <sz val="9"/>
      <name val="Geneva"/>
      <family val="2"/>
    </font>
    <font>
      <b/>
      <sz val="10"/>
      <name val="Geneva"/>
      <family val="2"/>
    </font>
    <font>
      <b/>
      <vertAlign val="subscript"/>
      <sz val="10"/>
      <name val="Geneva"/>
      <family val="2"/>
    </font>
    <font>
      <b/>
      <sz val="12"/>
      <color indexed="10"/>
      <name val="Geneva"/>
      <family val="2"/>
    </font>
    <font>
      <b/>
      <vertAlign val="subscript"/>
      <sz val="12"/>
      <color indexed="10"/>
      <name val="Geneva"/>
      <family val="2"/>
    </font>
    <font>
      <b/>
      <sz val="12"/>
      <color indexed="10"/>
      <name val="Symbol"/>
      <family val="1"/>
      <charset val="2"/>
    </font>
    <font>
      <b/>
      <sz val="9"/>
      <name val="Arial"/>
      <family val="2"/>
    </font>
    <font>
      <b/>
      <sz val="9"/>
      <name val="Symbol"/>
      <family val="1"/>
      <charset val="2"/>
    </font>
    <font>
      <b/>
      <vertAlign val="subscript"/>
      <sz val="9"/>
      <name val="Arial"/>
      <family val="2"/>
    </font>
    <font>
      <b/>
      <vertAlign val="superscript"/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1" fillId="0" borderId="0" xfId="1"/>
    <xf numFmtId="0" fontId="1" fillId="0" borderId="0" xfId="1" applyBorder="1"/>
    <xf numFmtId="11" fontId="1" fillId="2" borderId="0" xfId="1" applyNumberFormat="1" applyFill="1" applyAlignment="1">
      <alignment horizontal="center"/>
    </xf>
    <xf numFmtId="0" fontId="2" fillId="2" borderId="0" xfId="1" applyFont="1" applyFill="1" applyBorder="1"/>
    <xf numFmtId="11" fontId="1" fillId="3" borderId="0" xfId="1" applyNumberFormat="1" applyFill="1" applyAlignment="1">
      <alignment horizontal="center"/>
    </xf>
    <xf numFmtId="0" fontId="5" fillId="3" borderId="0" xfId="1" applyFont="1" applyFill="1" applyBorder="1"/>
    <xf numFmtId="0" fontId="5" fillId="3" borderId="0" xfId="1" applyFont="1" applyFill="1"/>
    <xf numFmtId="0" fontId="1" fillId="3" borderId="0" xfId="1" applyFill="1" applyBorder="1" applyAlignment="1">
      <alignment horizontal="center"/>
    </xf>
    <xf numFmtId="0" fontId="1" fillId="3" borderId="0" xfId="1" applyFill="1" applyAlignment="1">
      <alignment horizontal="center"/>
    </xf>
    <xf numFmtId="2" fontId="1" fillId="3" borderId="0" xfId="1" applyNumberFormat="1" applyFill="1" applyAlignment="1">
      <alignment horizontal="center"/>
    </xf>
    <xf numFmtId="0" fontId="2" fillId="3" borderId="0" xfId="1" applyFont="1" applyFill="1"/>
    <xf numFmtId="0" fontId="7" fillId="4" borderId="0" xfId="1" applyFont="1" applyFill="1" applyBorder="1" applyAlignment="1">
      <alignment horizontal="center" wrapText="1"/>
    </xf>
    <xf numFmtId="0" fontId="7" fillId="4" borderId="0" xfId="1" applyFont="1" applyFill="1" applyBorder="1" applyAlignment="1">
      <alignment horizontal="center"/>
    </xf>
    <xf numFmtId="0" fontId="1" fillId="4" borderId="0" xfId="1" applyFill="1" applyBorder="1"/>
    <xf numFmtId="11" fontId="1" fillId="0" borderId="0" xfId="1" applyNumberFormat="1" applyBorder="1" applyAlignment="1">
      <alignment horizontal="left"/>
    </xf>
    <xf numFmtId="0" fontId="9" fillId="0" borderId="0" xfId="1" applyFont="1" applyBorder="1"/>
    <xf numFmtId="11" fontId="9" fillId="0" borderId="0" xfId="1" applyNumberFormat="1" applyFont="1" applyBorder="1" applyAlignment="1">
      <alignment horizontal="left"/>
    </xf>
    <xf numFmtId="0" fontId="1" fillId="0" borderId="1" xfId="1" applyBorder="1"/>
    <xf numFmtId="11" fontId="1" fillId="0" borderId="0" xfId="1" applyNumberFormat="1" applyBorder="1" applyAlignment="1">
      <alignment horizontal="right"/>
    </xf>
    <xf numFmtId="0" fontId="1" fillId="0" borderId="0" xfId="1" applyBorder="1" applyAlignment="1">
      <alignment horizontal="left"/>
    </xf>
    <xf numFmtId="0" fontId="1" fillId="0" borderId="0" xfId="1" applyFill="1" applyBorder="1"/>
    <xf numFmtId="0" fontId="1" fillId="0" borderId="0" xfId="1" applyBorder="1" applyAlignment="1">
      <alignment horizontal="right"/>
    </xf>
    <xf numFmtId="0" fontId="10" fillId="0" borderId="0" xfId="1" applyFont="1" applyBorder="1"/>
    <xf numFmtId="0" fontId="9" fillId="0" borderId="0" xfId="1" applyFont="1"/>
    <xf numFmtId="0" fontId="12" fillId="0" borderId="0" xfId="1" applyFont="1"/>
    <xf numFmtId="0" fontId="1" fillId="0" borderId="0" xfId="1" applyAlignment="1">
      <alignment horizontal="right"/>
    </xf>
    <xf numFmtId="166" fontId="1" fillId="0" borderId="0" xfId="1" applyNumberFormat="1" applyBorder="1"/>
    <xf numFmtId="11" fontId="0" fillId="0" borderId="0" xfId="0" applyNumberFormat="1"/>
    <xf numFmtId="11" fontId="0" fillId="0" borderId="0" xfId="0" applyNumberFormat="1" applyAlignment="1">
      <alignment horizontal="center"/>
    </xf>
    <xf numFmtId="11" fontId="0" fillId="0" borderId="0" xfId="0" applyNumberFormat="1" applyBorder="1" applyAlignment="1">
      <alignment horizontal="center"/>
    </xf>
    <xf numFmtId="0" fontId="0" fillId="0" borderId="0" xfId="0" applyAlignment="1">
      <alignment horizontal="center" wrapText="1"/>
    </xf>
    <xf numFmtId="0" fontId="20" fillId="0" borderId="0" xfId="0" applyFont="1" applyAlignment="1">
      <alignment horizontal="center" wrapText="1"/>
    </xf>
    <xf numFmtId="2" fontId="1" fillId="0" borderId="0" xfId="1" applyNumberFormat="1"/>
    <xf numFmtId="167" fontId="1" fillId="0" borderId="0" xfId="1" applyNumberFormat="1"/>
    <xf numFmtId="1" fontId="1" fillId="0" borderId="0" xfId="1" applyNumberFormat="1"/>
    <xf numFmtId="11" fontId="19" fillId="0" borderId="0" xfId="0" applyNumberFormat="1" applyFont="1" applyAlignment="1">
      <alignment horizontal="left"/>
    </xf>
    <xf numFmtId="0" fontId="21" fillId="0" borderId="0" xfId="1" applyFont="1"/>
    <xf numFmtId="0" fontId="9" fillId="0" borderId="0" xfId="1" applyFont="1" applyFill="1" applyBorder="1"/>
    <xf numFmtId="164" fontId="1" fillId="0" borderId="0" xfId="1" applyNumberFormat="1" applyFill="1" applyBorder="1" applyAlignment="1">
      <alignment horizontal="center"/>
    </xf>
    <xf numFmtId="164" fontId="18" fillId="0" borderId="0" xfId="1" applyNumberFormat="1" applyFont="1" applyFill="1" applyBorder="1" applyAlignment="1">
      <alignment horizontal="center"/>
    </xf>
    <xf numFmtId="164" fontId="22" fillId="0" borderId="0" xfId="1" applyNumberFormat="1" applyFont="1" applyFill="1" applyBorder="1" applyAlignment="1">
      <alignment horizontal="center"/>
    </xf>
    <xf numFmtId="11" fontId="1" fillId="0" borderId="0" xfId="1" applyNumberFormat="1" applyBorder="1"/>
    <xf numFmtId="0" fontId="17" fillId="6" borderId="2" xfId="1" applyFont="1" applyFill="1" applyBorder="1"/>
    <xf numFmtId="0" fontId="17" fillId="6" borderId="2" xfId="1" applyFont="1" applyFill="1" applyBorder="1" applyAlignment="1">
      <alignment horizontal="center" wrapText="1"/>
    </xf>
    <xf numFmtId="0" fontId="25" fillId="6" borderId="2" xfId="1" applyFont="1" applyFill="1" applyBorder="1" applyAlignment="1">
      <alignment horizontal="center" wrapText="1"/>
    </xf>
    <xf numFmtId="165" fontId="17" fillId="6" borderId="2" xfId="1" applyNumberFormat="1" applyFont="1" applyFill="1" applyBorder="1" applyAlignment="1">
      <alignment horizontal="center" wrapText="1"/>
    </xf>
    <xf numFmtId="0" fontId="17" fillId="6" borderId="2" xfId="1" applyFont="1" applyFill="1" applyBorder="1" applyAlignment="1">
      <alignment horizontal="center"/>
    </xf>
    <xf numFmtId="0" fontId="9" fillId="7" borderId="2" xfId="1" applyFont="1" applyFill="1" applyBorder="1"/>
    <xf numFmtId="0" fontId="1" fillId="8" borderId="2" xfId="1" applyFill="1" applyBorder="1" applyAlignment="1">
      <alignment horizontal="center"/>
    </xf>
    <xf numFmtId="2" fontId="1" fillId="8" borderId="2" xfId="1" applyNumberFormat="1" applyFill="1" applyBorder="1" applyAlignment="1">
      <alignment horizontal="center"/>
    </xf>
    <xf numFmtId="164" fontId="1" fillId="8" borderId="2" xfId="1" applyNumberFormat="1" applyFill="1" applyBorder="1" applyAlignment="1">
      <alignment horizontal="center"/>
    </xf>
    <xf numFmtId="11" fontId="1" fillId="8" borderId="2" xfId="1" applyNumberFormat="1" applyFill="1" applyBorder="1" applyAlignment="1">
      <alignment horizontal="center"/>
    </xf>
    <xf numFmtId="11" fontId="1" fillId="0" borderId="0" xfId="1" applyNumberFormat="1"/>
    <xf numFmtId="0" fontId="9" fillId="9" borderId="0" xfId="1" applyFont="1" applyFill="1" applyBorder="1"/>
    <xf numFmtId="0" fontId="9" fillId="9" borderId="0" xfId="1" applyFont="1" applyFill="1" applyBorder="1" applyAlignment="1">
      <alignment horizontal="center" wrapText="1"/>
    </xf>
    <xf numFmtId="0" fontId="9" fillId="9" borderId="0" xfId="1" applyFont="1" applyFill="1" applyBorder="1" applyAlignment="1">
      <alignment horizontal="center"/>
    </xf>
    <xf numFmtId="0" fontId="1" fillId="5" borderId="0" xfId="1" applyFill="1"/>
    <xf numFmtId="0" fontId="9" fillId="5" borderId="0" xfId="1" applyFont="1" applyFill="1"/>
    <xf numFmtId="0" fontId="1" fillId="5" borderId="0" xfId="1" applyFill="1" applyAlignment="1">
      <alignment horizontal="left"/>
    </xf>
    <xf numFmtId="11" fontId="1" fillId="5" borderId="0" xfId="1" applyNumberFormat="1" applyFill="1" applyAlignment="1">
      <alignment horizontal="left"/>
    </xf>
    <xf numFmtId="0" fontId="27" fillId="0" borderId="0" xfId="1" applyFont="1"/>
    <xf numFmtId="0" fontId="9" fillId="10" borderId="0" xfId="1" applyFont="1" applyFill="1" applyAlignment="1">
      <alignment horizontal="center"/>
    </xf>
    <xf numFmtId="0" fontId="1" fillId="10" borderId="0" xfId="1" applyFill="1" applyAlignment="1">
      <alignment horizontal="center"/>
    </xf>
    <xf numFmtId="0" fontId="1" fillId="11" borderId="0" xfId="1" applyFill="1" applyAlignment="1">
      <alignment horizontal="center"/>
    </xf>
    <xf numFmtId="11" fontId="1" fillId="11" borderId="0" xfId="1" applyNumberFormat="1" applyFill="1" applyAlignment="1">
      <alignment horizontal="center"/>
    </xf>
    <xf numFmtId="11" fontId="1" fillId="12" borderId="0" xfId="1" applyNumberFormat="1" applyFill="1" applyAlignment="1">
      <alignment horizontal="center"/>
    </xf>
    <xf numFmtId="0" fontId="17" fillId="4" borderId="0" xfId="1" applyFont="1" applyFill="1" applyBorder="1"/>
    <xf numFmtId="0" fontId="30" fillId="11" borderId="0" xfId="1" applyFont="1" applyFill="1"/>
    <xf numFmtId="0" fontId="31" fillId="11" borderId="0" xfId="1" applyFont="1" applyFill="1" applyBorder="1"/>
    <xf numFmtId="0" fontId="30" fillId="12" borderId="0" xfId="1" applyFont="1" applyFill="1" applyBorder="1"/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7</xdr:row>
      <xdr:rowOff>9525</xdr:rowOff>
    </xdr:from>
    <xdr:to>
      <xdr:col>12</xdr:col>
      <xdr:colOff>380104</xdr:colOff>
      <xdr:row>12</xdr:row>
      <xdr:rowOff>85804</xdr:rowOff>
    </xdr:to>
    <xdr:pic>
      <xdr:nvPicPr>
        <xdr:cNvPr id="5" name="Grafik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81975" y="1104900"/>
          <a:ext cx="2847079" cy="914479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11</xdr:col>
      <xdr:colOff>384987</xdr:colOff>
      <xdr:row>6</xdr:row>
      <xdr:rowOff>117808</xdr:rowOff>
    </xdr:to>
    <xdr:pic>
      <xdr:nvPicPr>
        <xdr:cNvPr id="6" name="Grafik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81975" y="152400"/>
          <a:ext cx="2042337" cy="9083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8</xdr:row>
      <xdr:rowOff>19050</xdr:rowOff>
    </xdr:from>
    <xdr:to>
      <xdr:col>9</xdr:col>
      <xdr:colOff>608704</xdr:colOff>
      <xdr:row>13</xdr:row>
      <xdr:rowOff>57229</xdr:rowOff>
    </xdr:to>
    <xdr:pic>
      <xdr:nvPicPr>
        <xdr:cNvPr id="5" name="Grafik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34075" y="1276350"/>
          <a:ext cx="2847079" cy="914479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8</xdr:col>
      <xdr:colOff>508812</xdr:colOff>
      <xdr:row>7</xdr:row>
      <xdr:rowOff>146383</xdr:rowOff>
    </xdr:to>
    <xdr:pic>
      <xdr:nvPicPr>
        <xdr:cNvPr id="6" name="Grafik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34075" y="323850"/>
          <a:ext cx="2042337" cy="9083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13</xdr:row>
      <xdr:rowOff>28575</xdr:rowOff>
    </xdr:from>
    <xdr:to>
      <xdr:col>8</xdr:col>
      <xdr:colOff>589654</xdr:colOff>
      <xdr:row>18</xdr:row>
      <xdr:rowOff>95329</xdr:rowOff>
    </xdr:to>
    <xdr:pic>
      <xdr:nvPicPr>
        <xdr:cNvPr id="6" name="Grafik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10175" y="2114550"/>
          <a:ext cx="2847079" cy="914479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7</xdr:col>
      <xdr:colOff>518337</xdr:colOff>
      <xdr:row>12</xdr:row>
      <xdr:rowOff>127333</xdr:rowOff>
    </xdr:to>
    <xdr:pic>
      <xdr:nvPicPr>
        <xdr:cNvPr id="9" name="Grafik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10175" y="1085850"/>
          <a:ext cx="2042337" cy="9083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152401</xdr:rowOff>
    </xdr:from>
    <xdr:to>
      <xdr:col>9</xdr:col>
      <xdr:colOff>342000</xdr:colOff>
      <xdr:row>42</xdr:row>
      <xdr:rowOff>95875</xdr:rowOff>
    </xdr:to>
    <xdr:pic>
      <xdr:nvPicPr>
        <xdr:cNvPr id="3" name="Grafi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28976"/>
          <a:ext cx="7200000" cy="44678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342000</xdr:colOff>
      <xdr:row>16</xdr:row>
      <xdr:rowOff>158125</xdr:rowOff>
    </xdr:to>
    <xdr:pic>
      <xdr:nvPicPr>
        <xdr:cNvPr id="4" name="Grafik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00000" cy="3053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5"/>
  <sheetViews>
    <sheetView tabSelected="1" workbookViewId="0">
      <selection activeCell="A3" sqref="A3"/>
    </sheetView>
  </sheetViews>
  <sheetFormatPr baseColWidth="10" defaultColWidth="11.42578125" defaultRowHeight="14.25"/>
  <sheetData>
    <row r="2" spans="1:1">
      <c r="A2" t="s">
        <v>53</v>
      </c>
    </row>
    <row r="3" spans="1:1">
      <c r="A3" t="s">
        <v>54</v>
      </c>
    </row>
    <row r="5" spans="1:1">
      <c r="A5" t="s">
        <v>55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/>
  </sheetViews>
  <sheetFormatPr baseColWidth="10" defaultColWidth="9.140625" defaultRowHeight="12"/>
  <cols>
    <col min="1" max="1" width="16.85546875" style="1" customWidth="1"/>
    <col min="2" max="2" width="13.7109375" style="1" customWidth="1"/>
    <col min="3" max="3" width="12.85546875" style="1" customWidth="1"/>
    <col min="4" max="4" width="13.85546875" style="1" customWidth="1"/>
    <col min="5" max="5" width="13.28515625" style="1" customWidth="1"/>
    <col min="6" max="7" width="15.28515625" style="1" customWidth="1"/>
    <col min="8" max="8" width="11" style="1" customWidth="1"/>
    <col min="9" max="9" width="10.5703125" style="1" customWidth="1"/>
    <col min="10" max="10" width="12.140625" style="1" bestFit="1" customWidth="1"/>
    <col min="11" max="11" width="12.7109375" style="1" customWidth="1"/>
    <col min="12" max="12" width="12.140625" style="1" bestFit="1" customWidth="1"/>
    <col min="13" max="13" width="9.7109375" style="1" customWidth="1"/>
    <col min="14" max="16384" width="9.140625" style="1"/>
  </cols>
  <sheetData>
    <row r="1" spans="1:13" ht="15.75">
      <c r="A1" s="61" t="s">
        <v>46</v>
      </c>
    </row>
    <row r="3" spans="1:13" ht="14.25">
      <c r="A3" s="24" t="s">
        <v>6</v>
      </c>
      <c r="C3" s="1" t="s">
        <v>13</v>
      </c>
    </row>
    <row r="4" spans="1:13">
      <c r="C4" s="1" t="s">
        <v>4</v>
      </c>
    </row>
    <row r="6" spans="1:13">
      <c r="A6" s="58" t="s">
        <v>21</v>
      </c>
      <c r="B6" s="58"/>
      <c r="C6" s="57"/>
      <c r="D6" s="57"/>
      <c r="E6" s="57" t="s">
        <v>5</v>
      </c>
      <c r="F6" s="57"/>
      <c r="G6" s="57"/>
    </row>
    <row r="7" spans="1:13">
      <c r="A7" s="58" t="s">
        <v>47</v>
      </c>
      <c r="B7" s="58"/>
      <c r="C7" s="57"/>
      <c r="D7" s="57"/>
      <c r="E7" s="59">
        <v>0.7</v>
      </c>
      <c r="F7" s="58" t="s">
        <v>23</v>
      </c>
      <c r="G7" s="57"/>
    </row>
    <row r="8" spans="1:13" ht="14.25">
      <c r="A8" s="58" t="s">
        <v>22</v>
      </c>
      <c r="B8" s="58"/>
      <c r="C8" s="57"/>
      <c r="D8" s="57"/>
      <c r="E8" s="60">
        <f>220*E7*1000</f>
        <v>154000</v>
      </c>
      <c r="F8" s="58" t="s">
        <v>14</v>
      </c>
      <c r="G8" s="57"/>
    </row>
    <row r="10" spans="1:13" ht="15.75">
      <c r="A10" s="16" t="s">
        <v>44</v>
      </c>
      <c r="B10" s="2"/>
      <c r="C10" s="2"/>
      <c r="D10" s="2"/>
      <c r="E10" s="2"/>
      <c r="F10" s="15"/>
      <c r="G10" s="2"/>
      <c r="H10" s="2"/>
      <c r="M10" s="15"/>
    </row>
    <row r="11" spans="1:13">
      <c r="A11" s="23" t="s">
        <v>45</v>
      </c>
      <c r="B11" s="2"/>
      <c r="C11" s="2"/>
      <c r="D11" s="2"/>
      <c r="E11" s="2"/>
      <c r="F11" s="15"/>
      <c r="G11" s="2"/>
      <c r="H11" s="2"/>
      <c r="M11" s="15"/>
    </row>
    <row r="13" spans="1:13">
      <c r="A13" s="16" t="s">
        <v>15</v>
      </c>
      <c r="B13" s="22">
        <v>296</v>
      </c>
      <c r="C13" s="2" t="s">
        <v>3</v>
      </c>
      <c r="F13" s="2"/>
      <c r="G13" s="22"/>
      <c r="H13" s="2"/>
    </row>
    <row r="14" spans="1:13" ht="13.5">
      <c r="A14" s="38" t="s">
        <v>16</v>
      </c>
      <c r="B14" s="19">
        <v>1.3806999999999999E-23</v>
      </c>
      <c r="C14" s="2" t="s">
        <v>2</v>
      </c>
      <c r="D14" s="24" t="s">
        <v>35</v>
      </c>
      <c r="F14" s="20"/>
      <c r="G14" s="19"/>
      <c r="H14" s="2"/>
      <c r="L14" s="26"/>
      <c r="M14" s="27"/>
    </row>
    <row r="15" spans="1:13">
      <c r="A15" s="38" t="s">
        <v>20</v>
      </c>
      <c r="B15" s="19">
        <v>8.3140000000000001</v>
      </c>
      <c r="C15" s="16" t="s">
        <v>12</v>
      </c>
      <c r="F15" s="20"/>
      <c r="G15" s="19"/>
      <c r="H15" s="2"/>
      <c r="L15" s="26"/>
      <c r="M15" s="27"/>
    </row>
    <row r="16" spans="1:13">
      <c r="A16" s="38"/>
      <c r="B16" s="19"/>
      <c r="C16" s="2"/>
      <c r="F16" s="20"/>
      <c r="G16" s="19"/>
      <c r="H16" s="2"/>
      <c r="L16" s="26"/>
      <c r="M16" s="27"/>
    </row>
    <row r="17" spans="1:13">
      <c r="A17" s="38" t="s">
        <v>24</v>
      </c>
      <c r="B17" s="42">
        <v>3.5000000000000003E-2</v>
      </c>
      <c r="C17" s="17" t="s">
        <v>19</v>
      </c>
      <c r="E17" s="2"/>
      <c r="F17" s="20"/>
      <c r="G17" s="19"/>
      <c r="H17" s="2"/>
      <c r="L17" s="26"/>
      <c r="M17" s="27"/>
    </row>
    <row r="18" spans="1:13" ht="13.5">
      <c r="A18" s="1" t="s">
        <v>8</v>
      </c>
      <c r="B18" s="42">
        <f>3.14*(B17/2)^2</f>
        <v>9.6162500000000013E-4</v>
      </c>
      <c r="C18" s="24" t="s">
        <v>34</v>
      </c>
      <c r="E18" s="2"/>
      <c r="F18" s="20"/>
      <c r="G18" s="19"/>
      <c r="H18" s="2"/>
      <c r="L18" s="26"/>
      <c r="M18" s="27"/>
    </row>
    <row r="19" spans="1:13">
      <c r="A19" s="21"/>
      <c r="B19" s="2"/>
      <c r="C19" s="2"/>
      <c r="D19" s="19"/>
      <c r="E19" s="2"/>
      <c r="F19" s="20"/>
      <c r="G19" s="19"/>
      <c r="H19" s="2"/>
      <c r="L19" s="26"/>
      <c r="M19" s="27"/>
    </row>
    <row r="20" spans="1:13">
      <c r="A20" s="18"/>
      <c r="B20" s="2"/>
    </row>
    <row r="21" spans="1:13" ht="9" customHeight="1">
      <c r="C21" s="24"/>
    </row>
    <row r="22" spans="1:13" ht="53.25" customHeight="1">
      <c r="A22" s="43" t="s">
        <v>17</v>
      </c>
      <c r="B22" s="44" t="s">
        <v>25</v>
      </c>
      <c r="C22" s="44" t="s">
        <v>26</v>
      </c>
      <c r="D22" s="45" t="s">
        <v>30</v>
      </c>
      <c r="E22" s="44" t="s">
        <v>7</v>
      </c>
      <c r="F22" s="44" t="s">
        <v>31</v>
      </c>
      <c r="G22" s="44" t="s">
        <v>32</v>
      </c>
      <c r="H22" s="44" t="s">
        <v>27</v>
      </c>
      <c r="I22" s="46" t="s">
        <v>28</v>
      </c>
      <c r="J22" s="47" t="s">
        <v>29</v>
      </c>
    </row>
    <row r="23" spans="1:13">
      <c r="A23" s="48" t="s">
        <v>18</v>
      </c>
      <c r="B23" s="49">
        <v>28</v>
      </c>
      <c r="C23" s="49">
        <v>1</v>
      </c>
      <c r="D23" s="50">
        <f>$B$23/B23</f>
        <v>1</v>
      </c>
      <c r="E23" s="51">
        <v>2.9999999999999997E-4</v>
      </c>
      <c r="F23" s="51">
        <f>$E$8*$E23*0.0001/($B$13*$B$14)*SQRT($D23)</f>
        <v>1.1304489105604484E+18</v>
      </c>
      <c r="G23" s="51">
        <f>F23/$B$18</f>
        <v>1.1755610664868824E+21</v>
      </c>
      <c r="H23" s="51">
        <f>100*(1/8)*SQRT(1000*$B$15*$B$13/PI()/B23)*(10000000000000000*(2*$B$17/C23)^2)/F23</f>
        <v>9.0625844583642673E-2</v>
      </c>
      <c r="I23" s="52">
        <f>H23/$B$17</f>
        <v>2.5893098452469334</v>
      </c>
      <c r="J23" s="52">
        <f>H23/2/$B$17</f>
        <v>1.2946549226234667</v>
      </c>
    </row>
    <row r="24" spans="1:13">
      <c r="A24" s="48" t="s">
        <v>9</v>
      </c>
      <c r="B24" s="49">
        <v>18</v>
      </c>
      <c r="C24" s="49">
        <v>3.5</v>
      </c>
      <c r="D24" s="50">
        <f>$B$23/B24</f>
        <v>1.5555555555555556</v>
      </c>
      <c r="E24" s="51">
        <v>2.0000000000000002E-5</v>
      </c>
      <c r="F24" s="51">
        <f>$E$8*$E24*0.0001/($B$13*$B$14)*SQRT($D24)</f>
        <v>9.3994500368201232E+16</v>
      </c>
      <c r="G24" s="51">
        <f>F24/$B$18</f>
        <v>9.7745483289433211E+19</v>
      </c>
      <c r="H24" s="51">
        <f t="shared" ref="H24:H25" si="0">100*(1/8)*SQRT(1000*$B$15*$B$13/PI()/B24)*(10000000000000000*(2*$B$17/C24)^2)/F24</f>
        <v>0.11097042193915431</v>
      </c>
      <c r="I24" s="52">
        <f>H24/$B$17</f>
        <v>3.1705834839758369</v>
      </c>
      <c r="J24" s="52">
        <f>H24/2/$B$17</f>
        <v>1.5852917419879184</v>
      </c>
    </row>
    <row r="25" spans="1:13">
      <c r="A25" s="48" t="s">
        <v>33</v>
      </c>
      <c r="B25" s="49">
        <v>18</v>
      </c>
      <c r="C25" s="49">
        <v>3.5</v>
      </c>
      <c r="D25" s="50">
        <f>$B$23/B25</f>
        <v>1.5555555555555556</v>
      </c>
      <c r="E25" s="51">
        <v>2.0000000000000002E-5</v>
      </c>
      <c r="F25" s="51">
        <v>4.48E+17</v>
      </c>
      <c r="G25" s="51">
        <f>F25/$B$18</f>
        <v>4.6587807097361229E+20</v>
      </c>
      <c r="H25" s="51">
        <f t="shared" si="0"/>
        <v>2.3282610191560905E-2</v>
      </c>
      <c r="I25" s="52">
        <f>H25/$B$17</f>
        <v>0.66521743404459721</v>
      </c>
      <c r="J25" s="52">
        <f>H25/2/$B$17</f>
        <v>0.33260871702229861</v>
      </c>
    </row>
    <row r="26" spans="1:13">
      <c r="C26" s="33"/>
      <c r="D26" s="40"/>
      <c r="E26" s="39"/>
      <c r="F26" s="39"/>
      <c r="G26" s="40"/>
      <c r="H26" s="39"/>
    </row>
    <row r="27" spans="1:13">
      <c r="C27" s="33"/>
      <c r="D27" s="39"/>
      <c r="E27" s="39"/>
      <c r="F27" s="39"/>
      <c r="G27" s="39"/>
      <c r="H27" s="39"/>
    </row>
    <row r="28" spans="1:13">
      <c r="C28" s="33"/>
      <c r="D28" s="41"/>
      <c r="E28" s="39"/>
      <c r="F28" s="39"/>
      <c r="G28" s="39"/>
      <c r="H28" s="39"/>
    </row>
    <row r="29" spans="1:13">
      <c r="C29" s="33"/>
      <c r="D29" s="39"/>
      <c r="E29" s="39"/>
      <c r="F29" s="39"/>
      <c r="G29" s="39"/>
      <c r="H29" s="39"/>
    </row>
    <row r="30" spans="1:13">
      <c r="C30" s="33"/>
      <c r="D30" s="39"/>
      <c r="E30" s="39"/>
      <c r="F30" s="39"/>
      <c r="G30" s="39"/>
      <c r="H30" s="39"/>
    </row>
    <row r="31" spans="1:13">
      <c r="C31" s="33"/>
      <c r="D31" s="39"/>
      <c r="E31" s="39"/>
      <c r="F31" s="39"/>
      <c r="G31" s="39"/>
      <c r="H31" s="39"/>
    </row>
    <row r="32" spans="1:13">
      <c r="C32" s="33"/>
      <c r="D32" s="39"/>
      <c r="E32" s="39"/>
      <c r="F32" s="39"/>
      <c r="G32" s="39"/>
      <c r="H32" s="39"/>
    </row>
    <row r="33" spans="3:8">
      <c r="C33" s="33"/>
      <c r="D33" s="39"/>
      <c r="E33" s="39"/>
      <c r="F33" s="39"/>
      <c r="G33" s="39"/>
      <c r="H33" s="39"/>
    </row>
  </sheetData>
  <pageMargins left="0.78740157499999996" right="0.78740157499999996" top="0.984251969" bottom="0.984251969" header="0.5" footer="0.5"/>
  <pageSetup paperSize="9" orientation="portrait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workbookViewId="0">
      <selection activeCell="C30" sqref="C30"/>
    </sheetView>
  </sheetViews>
  <sheetFormatPr baseColWidth="10" defaultColWidth="9.140625" defaultRowHeight="12"/>
  <cols>
    <col min="1" max="1" width="29" style="1" customWidth="1"/>
    <col min="2" max="2" width="13.7109375" style="1" customWidth="1"/>
    <col min="3" max="3" width="12.85546875" style="1" customWidth="1"/>
    <col min="4" max="4" width="12" style="1" bestFit="1" customWidth="1"/>
    <col min="5" max="5" width="10.5703125" style="1" customWidth="1"/>
    <col min="6" max="6" width="10.85546875" style="1" customWidth="1"/>
    <col min="7" max="7" width="12" style="1" bestFit="1" customWidth="1"/>
    <col min="8" max="8" width="11" style="1" customWidth="1"/>
    <col min="9" max="9" width="10.5703125" style="1" customWidth="1"/>
    <col min="10" max="10" width="12.140625" style="1" bestFit="1" customWidth="1"/>
    <col min="11" max="11" width="12.7109375" style="1" customWidth="1"/>
    <col min="12" max="12" width="12.140625" style="1" bestFit="1" customWidth="1"/>
    <col min="13" max="13" width="9.7109375" style="1" customWidth="1"/>
    <col min="14" max="16384" width="9.140625" style="1"/>
  </cols>
  <sheetData>
    <row r="1" spans="1:7" ht="18.75">
      <c r="A1" s="61" t="s">
        <v>48</v>
      </c>
    </row>
    <row r="2" spans="1:7">
      <c r="A2" s="25"/>
    </row>
    <row r="3" spans="1:7">
      <c r="A3" s="16" t="s">
        <v>15</v>
      </c>
      <c r="B3" s="22">
        <v>296</v>
      </c>
      <c r="C3" s="2" t="s">
        <v>3</v>
      </c>
    </row>
    <row r="4" spans="1:7">
      <c r="A4" s="38" t="s">
        <v>16</v>
      </c>
      <c r="B4" s="19">
        <v>1.3806999999999999E-23</v>
      </c>
      <c r="C4" s="2" t="s">
        <v>2</v>
      </c>
    </row>
    <row r="5" spans="1:7">
      <c r="A5" s="38" t="s">
        <v>20</v>
      </c>
      <c r="B5" s="19">
        <v>8.3140000000000001</v>
      </c>
      <c r="C5" s="16" t="s">
        <v>12</v>
      </c>
    </row>
    <row r="6" spans="1:7">
      <c r="A6" s="38"/>
      <c r="B6" s="19"/>
      <c r="C6" s="2"/>
    </row>
    <row r="7" spans="1:7">
      <c r="A7" s="38" t="s">
        <v>24</v>
      </c>
      <c r="B7" s="42">
        <v>3.5000000000000003E-2</v>
      </c>
      <c r="C7" s="17" t="s">
        <v>19</v>
      </c>
    </row>
    <row r="8" spans="1:7" ht="13.5">
      <c r="A8" s="1" t="s">
        <v>8</v>
      </c>
      <c r="B8" s="42">
        <f>3.14*(B7/2)^2</f>
        <v>9.6162500000000013E-4</v>
      </c>
      <c r="C8" s="24" t="s">
        <v>34</v>
      </c>
    </row>
    <row r="9" spans="1:7">
      <c r="B9" s="16"/>
      <c r="C9" s="17"/>
      <c r="D9" s="2"/>
      <c r="G9" s="2"/>
    </row>
    <row r="10" spans="1:7" ht="14.25">
      <c r="A10" s="14"/>
      <c r="B10" s="12" t="s">
        <v>0</v>
      </c>
      <c r="C10" s="13" t="s">
        <v>1</v>
      </c>
      <c r="D10" s="29"/>
    </row>
    <row r="11" spans="1:7" ht="14.25">
      <c r="A11" s="54" t="s">
        <v>43</v>
      </c>
      <c r="B11" s="55">
        <v>7</v>
      </c>
      <c r="C11" s="56">
        <v>3.5</v>
      </c>
      <c r="D11"/>
    </row>
    <row r="12" spans="1:7" ht="14.25">
      <c r="A12" s="7" t="s">
        <v>37</v>
      </c>
      <c r="B12" s="9">
        <v>1.3299999999999999E-2</v>
      </c>
      <c r="C12" s="9">
        <v>1.0500000000000001E-2</v>
      </c>
    </row>
    <row r="13" spans="1:7" ht="14.25">
      <c r="A13" s="7" t="s">
        <v>38</v>
      </c>
      <c r="B13" s="9">
        <f>5*3600+20*60</f>
        <v>19200</v>
      </c>
      <c r="C13" s="9">
        <f>4*3600+10</f>
        <v>14410</v>
      </c>
    </row>
    <row r="14" spans="1:7">
      <c r="A14" s="11" t="s">
        <v>39</v>
      </c>
      <c r="B14" s="10">
        <f>B12*1000*3600/B13</f>
        <v>2.4937499999999995</v>
      </c>
      <c r="C14" s="10">
        <f>C12*1000*3600/C13</f>
        <v>2.623178348369188</v>
      </c>
    </row>
    <row r="15" spans="1:7">
      <c r="A15" s="11" t="s">
        <v>36</v>
      </c>
      <c r="B15" s="8">
        <v>341.95</v>
      </c>
      <c r="C15" s="8">
        <v>380</v>
      </c>
    </row>
    <row r="16" spans="1:7" ht="14.25">
      <c r="A16" s="7" t="s">
        <v>40</v>
      </c>
      <c r="B16" s="5">
        <f>B12*6.02E+23/B15</f>
        <v>2.3414534288638689E+19</v>
      </c>
      <c r="C16" s="5">
        <f>C12*6.02E+23/C15</f>
        <v>1.6634210526315792E+19</v>
      </c>
    </row>
    <row r="17" spans="1:13">
      <c r="A17" s="6" t="s">
        <v>41</v>
      </c>
      <c r="B17" s="5">
        <f>B16/B13</f>
        <v>1219506994199931.7</v>
      </c>
      <c r="C17" s="5">
        <f>C16/C13</f>
        <v>1154351875525037.7</v>
      </c>
    </row>
    <row r="18" spans="1:13" ht="14.25">
      <c r="A18" s="4" t="s">
        <v>42</v>
      </c>
      <c r="B18" s="3">
        <f t="shared" ref="B18:C18" si="0">B17/$B$8</f>
        <v>1.268173138385474E+18</v>
      </c>
      <c r="C18" s="3">
        <f t="shared" si="0"/>
        <v>1.2004179129338749E+18</v>
      </c>
    </row>
    <row r="19" spans="1:13">
      <c r="A19" s="44" t="s">
        <v>27</v>
      </c>
      <c r="B19" s="51">
        <f>100*(1/8)*SQRT(1000*$B$5*$B$3/PI()/B$15)*(10000000000000000*(2*$B$7/B$11)^2)/B$17</f>
        <v>0.49059186537818494</v>
      </c>
      <c r="C19" s="51">
        <f>100*(1/8)*SQRT(1000*$B$5*$B$3/PI()/C$15)*(10000000000000000*(2*$B$7/C$11)^2)/C$17</f>
        <v>1.9665994908966073</v>
      </c>
    </row>
    <row r="20" spans="1:13" ht="14.25">
      <c r="A20" s="46" t="s">
        <v>28</v>
      </c>
      <c r="B20" s="52">
        <f>B19/$B$7</f>
        <v>14.016910439376712</v>
      </c>
      <c r="C20" s="52">
        <f>C19/$B$7</f>
        <v>56.188556882760203</v>
      </c>
      <c r="E20" s="32"/>
      <c r="F20" s="31"/>
      <c r="G20" s="32"/>
      <c r="H20" s="31"/>
      <c r="K20"/>
      <c r="L20" s="28"/>
      <c r="M20"/>
    </row>
    <row r="21" spans="1:13" ht="14.25">
      <c r="A21" s="47" t="s">
        <v>29</v>
      </c>
      <c r="B21" s="52">
        <f>B19/2/$B$7</f>
        <v>7.0084552196883561</v>
      </c>
      <c r="C21" s="52">
        <f>C19/2/$B$7</f>
        <v>28.094278441380101</v>
      </c>
      <c r="E21" s="29"/>
      <c r="F21" s="30"/>
      <c r="G21" s="29"/>
      <c r="H21" s="36"/>
      <c r="K21"/>
      <c r="L21" s="28"/>
      <c r="M21"/>
    </row>
    <row r="22" spans="1:13" ht="14.25">
      <c r="E22" s="29"/>
      <c r="F22" s="29"/>
      <c r="G22" s="29"/>
      <c r="H22" s="29"/>
      <c r="K22"/>
      <c r="L22"/>
      <c r="M22"/>
    </row>
    <row r="23" spans="1:13" ht="14.25">
      <c r="E23"/>
      <c r="F23"/>
      <c r="G23"/>
      <c r="H23"/>
      <c r="I23"/>
      <c r="K23"/>
      <c r="L23"/>
      <c r="M23"/>
    </row>
    <row r="27" spans="1:13">
      <c r="A27" s="24"/>
      <c r="B27" s="33"/>
      <c r="G27" s="2"/>
    </row>
    <row r="32" spans="1:13">
      <c r="A32" s="24"/>
      <c r="B32" s="34"/>
    </row>
    <row r="33" spans="1:3">
      <c r="A33" s="24"/>
      <c r="B33" s="35"/>
    </row>
    <row r="34" spans="1:3">
      <c r="A34" s="24"/>
      <c r="B34" s="35"/>
      <c r="C34" s="37"/>
    </row>
  </sheetData>
  <pageMargins left="0.78740157499999996" right="0.78740157499999996" top="0.984251969" bottom="0.984251969" header="0.5" footer="0.5"/>
  <pageSetup paperSize="9" orientation="portrait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C23" sqref="C23"/>
    </sheetView>
  </sheetViews>
  <sheetFormatPr baseColWidth="10" defaultColWidth="9.140625" defaultRowHeight="12"/>
  <cols>
    <col min="1" max="1" width="29" style="1" customWidth="1"/>
    <col min="2" max="2" width="13.7109375" style="1" customWidth="1"/>
    <col min="3" max="3" width="12.85546875" style="1" customWidth="1"/>
    <col min="4" max="4" width="12" style="1" bestFit="1" customWidth="1"/>
    <col min="5" max="5" width="10.5703125" style="1" customWidth="1"/>
    <col min="6" max="6" width="10.85546875" style="1" customWidth="1"/>
    <col min="7" max="7" width="12" style="1" bestFit="1" customWidth="1"/>
    <col min="8" max="8" width="11" style="1" customWidth="1"/>
    <col min="9" max="9" width="10.5703125" style="1" customWidth="1"/>
    <col min="10" max="10" width="12.140625" style="1" bestFit="1" customWidth="1"/>
    <col min="11" max="11" width="12.7109375" style="1" customWidth="1"/>
    <col min="12" max="12" width="12.140625" style="1" bestFit="1" customWidth="1"/>
    <col min="13" max="13" width="9.7109375" style="1" customWidth="1"/>
    <col min="14" max="16384" width="9.140625" style="1"/>
  </cols>
  <sheetData>
    <row r="1" spans="1:7" ht="18.75">
      <c r="A1" s="61" t="s">
        <v>49</v>
      </c>
    </row>
    <row r="2" spans="1:7">
      <c r="A2" s="25"/>
    </row>
    <row r="3" spans="1:7">
      <c r="A3" s="16" t="s">
        <v>15</v>
      </c>
      <c r="B3" s="22">
        <v>296</v>
      </c>
      <c r="C3" s="2" t="s">
        <v>3</v>
      </c>
      <c r="E3" s="1" t="s">
        <v>10</v>
      </c>
      <c r="F3" s="53">
        <f>6.02E+23/22.4/1000/60</f>
        <v>4.4791666666666675E+17</v>
      </c>
      <c r="G3" s="1" t="s">
        <v>11</v>
      </c>
    </row>
    <row r="4" spans="1:7">
      <c r="A4" s="38" t="s">
        <v>16</v>
      </c>
      <c r="B4" s="19">
        <v>1.3806999999999999E-23</v>
      </c>
      <c r="C4" s="2" t="s">
        <v>2</v>
      </c>
      <c r="F4" s="53"/>
    </row>
    <row r="5" spans="1:7">
      <c r="A5" s="38" t="s">
        <v>20</v>
      </c>
      <c r="B5" s="19">
        <v>8.3140000000000001</v>
      </c>
      <c r="C5" s="16" t="s">
        <v>12</v>
      </c>
      <c r="F5" s="33"/>
    </row>
    <row r="6" spans="1:7">
      <c r="A6" s="38"/>
      <c r="B6" s="19"/>
      <c r="C6" s="2"/>
    </row>
    <row r="7" spans="1:7">
      <c r="A7" s="38" t="s">
        <v>24</v>
      </c>
      <c r="B7" s="42">
        <v>3.5000000000000003E-2</v>
      </c>
      <c r="C7" s="17" t="s">
        <v>19</v>
      </c>
    </row>
    <row r="8" spans="1:7" ht="13.5">
      <c r="A8" s="1" t="s">
        <v>8</v>
      </c>
      <c r="B8" s="42">
        <f>3.14*(B7/2)^2</f>
        <v>9.6162500000000013E-4</v>
      </c>
      <c r="C8" s="24" t="s">
        <v>34</v>
      </c>
    </row>
    <row r="9" spans="1:7">
      <c r="B9" s="16"/>
      <c r="C9" s="17"/>
      <c r="D9" s="2"/>
      <c r="G9" s="2"/>
    </row>
    <row r="10" spans="1:7">
      <c r="A10" s="67"/>
      <c r="B10" s="62" t="s">
        <v>9</v>
      </c>
    </row>
    <row r="11" spans="1:7">
      <c r="A11" s="67" t="s">
        <v>43</v>
      </c>
      <c r="B11" s="63">
        <v>3.5</v>
      </c>
    </row>
    <row r="12" spans="1:7">
      <c r="A12" s="68" t="s">
        <v>36</v>
      </c>
      <c r="B12" s="64">
        <v>18</v>
      </c>
    </row>
    <row r="13" spans="1:7">
      <c r="A13" s="69" t="s">
        <v>50</v>
      </c>
      <c r="B13" s="64">
        <v>1</v>
      </c>
    </row>
    <row r="14" spans="1:7">
      <c r="A14" s="69" t="s">
        <v>51</v>
      </c>
      <c r="B14" s="65">
        <f t="shared" ref="B14" si="0">B13*$F$3</f>
        <v>4.4791666666666675E+17</v>
      </c>
    </row>
    <row r="15" spans="1:7" ht="14.25">
      <c r="A15" s="70" t="s">
        <v>52</v>
      </c>
      <c r="B15" s="66">
        <f>B14/$B$8</f>
        <v>4.657914121062438E+20</v>
      </c>
    </row>
    <row r="16" spans="1:7">
      <c r="A16" s="44" t="s">
        <v>27</v>
      </c>
      <c r="B16" s="51">
        <f>100*(1/8)*SQRT(1000*$B$5*$B$3/PI()/B$12)*(10000000000000000*(2*$B$7/B$11)^2)/B$14</f>
        <v>2.3286941839968635E-2</v>
      </c>
    </row>
    <row r="17" spans="1:13" ht="14.25">
      <c r="A17" s="46" t="s">
        <v>28</v>
      </c>
      <c r="B17" s="52">
        <f>B16/$B$7</f>
        <v>0.66534119542767522</v>
      </c>
      <c r="C17" s="32"/>
      <c r="D17" s="31"/>
      <c r="E17" s="32"/>
      <c r="F17" s="31"/>
      <c r="I17"/>
      <c r="J17" s="28"/>
      <c r="K17"/>
    </row>
    <row r="18" spans="1:13" ht="14.25">
      <c r="A18" s="47" t="s">
        <v>29</v>
      </c>
      <c r="B18" s="52">
        <f>B16/2/$B$7</f>
        <v>0.33267059771383761</v>
      </c>
      <c r="C18" s="29"/>
      <c r="D18" s="30"/>
      <c r="E18" s="29"/>
      <c r="F18" s="36"/>
      <c r="I18"/>
      <c r="J18" s="28"/>
      <c r="K18"/>
    </row>
    <row r="19" spans="1:13" ht="14.25">
      <c r="D19" s="29"/>
      <c r="E19" s="29"/>
      <c r="F19" s="29"/>
      <c r="G19" s="29"/>
      <c r="H19" s="29"/>
      <c r="K19"/>
      <c r="L19"/>
      <c r="M19"/>
    </row>
    <row r="20" spans="1:13" ht="14.25">
      <c r="D20"/>
      <c r="E20"/>
      <c r="F20"/>
      <c r="G20"/>
      <c r="H20"/>
      <c r="I20"/>
      <c r="K20"/>
      <c r="L20"/>
      <c r="M20"/>
    </row>
    <row r="24" spans="1:13">
      <c r="A24" s="24"/>
      <c r="B24" s="33"/>
      <c r="G24" s="2"/>
    </row>
    <row r="29" spans="1:13">
      <c r="A29" s="24"/>
      <c r="B29" s="34"/>
    </row>
    <row r="30" spans="1:13">
      <c r="A30" s="24"/>
      <c r="B30" s="35"/>
    </row>
    <row r="31" spans="1:13">
      <c r="A31" s="24"/>
      <c r="B31" s="35"/>
      <c r="C31" s="37"/>
    </row>
  </sheetData>
  <pageMargins left="0.78740157499999996" right="0.78740157499999996" top="0.984251969" bottom="0.984251969" header="0.5" footer="0.5"/>
  <pageSetup paperSize="9" orientation="portrait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24" sqref="M24"/>
    </sheetView>
  </sheetViews>
  <sheetFormatPr baseColWidth="10" defaultColWidth="11.42578125" defaultRowHeight="14.25"/>
  <sheetData/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4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Disclaimer</vt:lpstr>
      <vt:lpstr>OperatingPressure</vt:lpstr>
      <vt:lpstr>MassLoss</vt:lpstr>
      <vt:lpstr>Q in sccm</vt:lpstr>
      <vt:lpstr>Molecule Diameters</vt:lpstr>
      <vt:lpstr>Tabelle3</vt:lpstr>
    </vt:vector>
  </TitlesOfParts>
  <Company>Empa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Utke, Ivo</dc:creator>
  <cp:lastModifiedBy>Beer, Sandra</cp:lastModifiedBy>
  <dcterms:created xsi:type="dcterms:W3CDTF">2016-03-22T15:52:24Z</dcterms:created>
  <dcterms:modified xsi:type="dcterms:W3CDTF">2016-08-15T06:20:56Z</dcterms:modified>
</cp:coreProperties>
</file>