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scientific_it\RDM\SNF_Kosten\"/>
    </mc:Choice>
  </mc:AlternateContent>
  <bookViews>
    <workbookView xWindow="0" yWindow="504" windowWidth="38400" windowHeight="21096"/>
  </bookViews>
  <sheets>
    <sheet name="2020 Calculation basi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E6" i="1"/>
  <c r="F6" i="1" s="1"/>
  <c r="G6" i="1"/>
  <c r="H6" i="1"/>
  <c r="I6" i="1" s="1"/>
  <c r="E7" i="1"/>
  <c r="G7" i="1"/>
  <c r="I4" i="1" l="1"/>
  <c r="H4" i="1" s="1"/>
  <c r="G3" i="1"/>
  <c r="E3" i="1"/>
  <c r="F3" i="1" s="1"/>
  <c r="G4" i="1"/>
  <c r="G12" i="1" s="1"/>
  <c r="E4" i="1"/>
  <c r="F4" i="1" s="1"/>
  <c r="I3" i="1"/>
  <c r="H3" i="1" s="1"/>
  <c r="F7" i="1"/>
  <c r="J4" i="1" l="1"/>
  <c r="J3" i="1"/>
  <c r="E12" i="1"/>
  <c r="F12" i="1" s="1"/>
</calcChain>
</file>

<file path=xl/sharedStrings.xml><?xml version="1.0" encoding="utf-8"?>
<sst xmlns="http://schemas.openxmlformats.org/spreadsheetml/2006/main" count="35" uniqueCount="35">
  <si>
    <t>CHF/node-hour</t>
  </si>
  <si>
    <t>The total cost that Empa has to collect from all labs. It is the actual total cost minus the contribution of Empa Board</t>
  </si>
  <si>
    <t>Total costs (CHF)</t>
  </si>
  <si>
    <t>Total storage</t>
  </si>
  <si>
    <t>A "node-hour" (NH) is the unit of computational time</t>
  </si>
  <si>
    <t>Estimate of the number users in the shared group called "pool"</t>
  </si>
  <si>
    <t># pool users</t>
  </si>
  <si>
    <t>Pool</t>
  </si>
  <si>
    <t>Pool group %</t>
  </si>
  <si>
    <t>Test</t>
  </si>
  <si>
    <t>Test group %</t>
  </si>
  <si>
    <t>A big group gets this much more resources than a small one</t>
  </si>
  <si>
    <t>Big package factor</t>
  </si>
  <si>
    <t>Small</t>
  </si>
  <si>
    <t>Number of "small" packages purchased (each Empa lab can have more than one)</t>
  </si>
  <si>
    <t># small packages</t>
  </si>
  <si>
    <t>Big</t>
  </si>
  <si>
    <t>Number of "big" packages purchased (price factor 2) (each Empa lab can have more than one)</t>
  </si>
  <si>
    <t># big packages</t>
  </si>
  <si>
    <t>Cost/NH</t>
  </si>
  <si>
    <t>Total cost/year</t>
  </si>
  <si>
    <t>Package cost/year</t>
  </si>
  <si>
    <t>In TB</t>
  </si>
  <si>
    <t>End-user costs</t>
  </si>
  <si>
    <t>Storage</t>
  </si>
  <si>
    <t>Annually</t>
  </si>
  <si>
    <t>Quarterly</t>
  </si>
  <si>
    <t>Package ↓ / Gets →</t>
  </si>
  <si>
    <t>Percentages of the total budget that is kept aside. The cost of these node-hours are covered by Empa</t>
  </si>
  <si>
    <t>Storage is always expressed in terabytes (TB)</t>
  </si>
  <si>
    <t>Calculation basis 2020-2021</t>
  </si>
  <si>
    <t>TOTAL</t>
  </si>
  <si>
    <t>The actual cost per node-hour according to CSCS price list. The price valid until 31 March 2021 (Q1 2021) is 0.40 CHF/NH.</t>
  </si>
  <si>
    <t>Amount of NH (node hours)</t>
  </si>
  <si>
    <t>Total node-hours (NH)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</si>
</sst>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CHF&quot;\ #,##0"/>
    <numFmt numFmtId="165" formatCode="&quot;CHF&quot;\ #,##0.0"/>
    <numFmt numFmtId="166" formatCode="&quot;CHF&quot;\ #,##0.00"/>
  </numFmts>
  <fonts count="12"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Quattrocento Sans"/>
      <family val="2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5" fillId="2" borderId="1" applyNumberFormat="0" applyFont="0" applyAlignment="0" applyProtection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3" applyAlignment="1"/>
    <xf numFmtId="164" fontId="0" fillId="0" borderId="0" xfId="0" applyNumberFormat="1"/>
    <xf numFmtId="165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1" fontId="4" fillId="0" borderId="0" xfId="0" applyNumberFormat="1" applyFont="1"/>
    <xf numFmtId="0" fontId="2" fillId="2" borderId="1" xfId="2" applyFont="1" applyAlignment="1">
      <alignment wrapText="1"/>
    </xf>
    <xf numFmtId="166" fontId="4" fillId="0" borderId="0" xfId="0" applyNumberFormat="1" applyFont="1"/>
    <xf numFmtId="0" fontId="6" fillId="0" borderId="0" xfId="0" applyFont="1"/>
    <xf numFmtId="0" fontId="1" fillId="0" borderId="2" xfId="0" applyFont="1" applyBorder="1"/>
    <xf numFmtId="164" fontId="4" fillId="0" borderId="2" xfId="0" applyNumberFormat="1" applyFont="1" applyBorder="1"/>
    <xf numFmtId="1" fontId="6" fillId="0" borderId="2" xfId="0" applyNumberFormat="1" applyFont="1" applyBorder="1"/>
    <xf numFmtId="3" fontId="4" fillId="0" borderId="2" xfId="0" applyNumberFormat="1" applyFont="1" applyBorder="1"/>
    <xf numFmtId="0" fontId="6" fillId="0" borderId="3" xfId="0" applyFont="1" applyBorder="1" applyAlignment="1">
      <alignment horizontal="center"/>
    </xf>
    <xf numFmtId="164" fontId="4" fillId="0" borderId="0" xfId="0" applyNumberFormat="1" applyFont="1"/>
    <xf numFmtId="0" fontId="1" fillId="0" borderId="4" xfId="0" applyFont="1" applyBorder="1"/>
    <xf numFmtId="0" fontId="2" fillId="2" borderId="1" xfId="2" applyFont="1"/>
    <xf numFmtId="164" fontId="7" fillId="0" borderId="0" xfId="0" applyNumberFormat="1" applyFont="1"/>
    <xf numFmtId="0" fontId="7" fillId="0" borderId="0" xfId="0" applyFont="1"/>
    <xf numFmtId="3" fontId="7" fillId="0" borderId="0" xfId="0" applyNumberFormat="1" applyFont="1"/>
    <xf numFmtId="0" fontId="3" fillId="0" borderId="4" xfId="0" applyFont="1" applyBorder="1" applyAlignment="1">
      <alignment horizontal="center" vertical="center"/>
    </xf>
    <xf numFmtId="3" fontId="2" fillId="2" borderId="1" xfId="2" applyNumberFormat="1" applyFont="1"/>
    <xf numFmtId="3" fontId="4" fillId="0" borderId="0" xfId="0" applyNumberFormat="1" applyFont="1"/>
    <xf numFmtId="0" fontId="8" fillId="0" borderId="0" xfId="0" applyFont="1"/>
    <xf numFmtId="9" fontId="0" fillId="0" borderId="0" xfId="0" applyNumberFormat="1"/>
    <xf numFmtId="9" fontId="8" fillId="0" borderId="0" xfId="1" applyFont="1"/>
    <xf numFmtId="164" fontId="6" fillId="0" borderId="0" xfId="0" applyNumberFormat="1" applyFont="1"/>
    <xf numFmtId="0" fontId="3" fillId="0" borderId="0" xfId="0" applyFont="1" applyAlignment="1">
      <alignment horizontal="center" vertical="center"/>
    </xf>
    <xf numFmtId="0" fontId="2" fillId="2" borderId="1" xfId="2" applyFont="1" applyAlignment="1">
      <alignment horizontal="center" vertical="center"/>
    </xf>
    <xf numFmtId="0" fontId="1" fillId="0" borderId="5" xfId="0" applyFont="1" applyBorder="1"/>
    <xf numFmtId="0" fontId="2" fillId="0" borderId="0" xfId="3" applyBorder="1"/>
    <xf numFmtId="0" fontId="10" fillId="0" borderId="0" xfId="0" applyFont="1"/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2" fillId="2" borderId="1" xfId="2" applyFont="1" applyAlignment="1">
      <alignment horizontal="center" vertical="center" wrapText="1" shrinkToFit="1"/>
    </xf>
    <xf numFmtId="0" fontId="2" fillId="2" borderId="1" xfId="2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</cellXfs>
  <cellStyles count="4">
    <cellStyle name="Erklärender Text" xfId="3" builtinId="53"/>
    <cellStyle name="Notiz" xfId="2" builtinId="10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="125" zoomScaleNormal="347" workbookViewId="0">
      <selection activeCell="A11" sqref="A11"/>
    </sheetView>
  </sheetViews>
  <sheetFormatPr baseColWidth="10" defaultRowHeight="15.6"/>
  <cols>
    <col min="1" max="1" width="21.77734375" customWidth="1"/>
    <col min="2" max="2" width="16.77734375" bestFit="1" customWidth="1"/>
    <col min="3" max="3" width="59.77734375" style="1" customWidth="1"/>
    <col min="4" max="4" width="26" customWidth="1"/>
    <col min="5" max="5" width="15.44140625" customWidth="1"/>
    <col min="6" max="6" width="12" customWidth="1"/>
    <col min="7" max="7" width="13" customWidth="1"/>
    <col min="8" max="8" width="19.77734375" customWidth="1"/>
    <col min="9" max="9" width="17.21875" customWidth="1"/>
    <col min="10" max="10" width="17.5546875" bestFit="1" customWidth="1"/>
  </cols>
  <sheetData>
    <row r="1" spans="1:12" ht="31.95" customHeight="1" thickBot="1">
      <c r="A1" s="32" t="s">
        <v>30</v>
      </c>
      <c r="C1" s="31"/>
      <c r="D1" s="35" t="s">
        <v>27</v>
      </c>
      <c r="E1" s="34" t="s">
        <v>26</v>
      </c>
      <c r="F1" s="33" t="s">
        <v>25</v>
      </c>
      <c r="G1" s="33" t="s">
        <v>24</v>
      </c>
      <c r="H1" s="36" t="s">
        <v>23</v>
      </c>
      <c r="I1" s="36"/>
      <c r="J1" s="36"/>
    </row>
    <row r="2" spans="1:12" ht="34.049999999999997" customHeight="1">
      <c r="A2" s="32"/>
      <c r="C2" s="31"/>
      <c r="D2" s="30"/>
      <c r="E2" s="37" t="s">
        <v>33</v>
      </c>
      <c r="F2" s="37"/>
      <c r="G2" s="29" t="s">
        <v>22</v>
      </c>
      <c r="H2" s="28" t="s">
        <v>21</v>
      </c>
      <c r="I2" s="28" t="s">
        <v>20</v>
      </c>
      <c r="J2" s="28" t="s">
        <v>19</v>
      </c>
    </row>
    <row r="3" spans="1:12" ht="31.2">
      <c r="A3" s="9" t="s">
        <v>18</v>
      </c>
      <c r="B3" s="24">
        <v>6</v>
      </c>
      <c r="C3" s="7" t="s">
        <v>17</v>
      </c>
      <c r="D3" s="21" t="s">
        <v>16</v>
      </c>
      <c r="E3" s="23">
        <f>ROUND(($B$10/4-$E$7-$E$6)/($B$3+$B$4/$B$5), -1)</f>
        <v>7810</v>
      </c>
      <c r="F3" s="23">
        <f>E3*4</f>
        <v>31240</v>
      </c>
      <c r="G3" s="6">
        <f>($B$11-$G$7-$G$6)/($B$3+$B$4/$B$5)</f>
        <v>18.75</v>
      </c>
      <c r="H3" s="15">
        <f>ROUND(+I3/B3,-3)</f>
        <v>17000</v>
      </c>
      <c r="I3" s="27">
        <f>ROUND((+I12-I6)/(B3*2+B4)*(B3*2),-2)</f>
        <v>99700</v>
      </c>
      <c r="J3" s="8">
        <f>H3/F3</f>
        <v>0.54417413572343154</v>
      </c>
    </row>
    <row r="4" spans="1:12" ht="31.2">
      <c r="A4" s="9" t="s">
        <v>15</v>
      </c>
      <c r="B4" s="24">
        <v>1</v>
      </c>
      <c r="C4" s="7" t="s">
        <v>14</v>
      </c>
      <c r="D4" s="21" t="s">
        <v>13</v>
      </c>
      <c r="E4" s="23">
        <f>ROUND(($B$10/4-$E$7-$E$6)/($B$3*B5+$B$4), -1)</f>
        <v>3130</v>
      </c>
      <c r="F4" s="23">
        <f>E4*4</f>
        <v>12520</v>
      </c>
      <c r="G4" s="6">
        <f>($B$11-$G$7-$G$6)/($B$3*B5+$B$4)</f>
        <v>7.5</v>
      </c>
      <c r="H4" s="15">
        <f>ROUND(+I4/B4,-2)</f>
        <v>8300</v>
      </c>
      <c r="I4" s="27">
        <f>ROUND((+I12-I6)/(B3*2+B4)*B4,-2)</f>
        <v>8300</v>
      </c>
      <c r="J4" s="8">
        <f>H4/F4</f>
        <v>0.66293929712460065</v>
      </c>
    </row>
    <row r="5" spans="1:12">
      <c r="A5" s="9" t="s">
        <v>12</v>
      </c>
      <c r="B5" s="24">
        <v>2.5</v>
      </c>
      <c r="C5" s="7" t="s">
        <v>11</v>
      </c>
      <c r="D5" s="21"/>
    </row>
    <row r="6" spans="1:12">
      <c r="A6" s="9" t="s">
        <v>10</v>
      </c>
      <c r="B6" s="26">
        <v>0.1</v>
      </c>
      <c r="C6" s="38" t="s">
        <v>28</v>
      </c>
      <c r="D6" s="21" t="s">
        <v>9</v>
      </c>
      <c r="E6" s="20">
        <f>ROUND(B10/4*B6, -1)</f>
        <v>6250</v>
      </c>
      <c r="F6" s="20">
        <f>E6*4</f>
        <v>25000</v>
      </c>
      <c r="G6" s="19">
        <f>B11*B7</f>
        <v>15</v>
      </c>
      <c r="H6" s="39">
        <f>B10*(B6+B7)*B13</f>
        <v>10000</v>
      </c>
      <c r="I6" s="40">
        <f>H6</f>
        <v>10000</v>
      </c>
      <c r="J6" s="41"/>
    </row>
    <row r="7" spans="1:12">
      <c r="A7" s="9" t="s">
        <v>8</v>
      </c>
      <c r="B7" s="26">
        <v>0.1</v>
      </c>
      <c r="C7" s="38"/>
      <c r="D7" s="21" t="s">
        <v>7</v>
      </c>
      <c r="E7" s="20">
        <f>ROUND(B10/4*B7, -1)</f>
        <v>6250</v>
      </c>
      <c r="F7" s="20">
        <f>E7*4</f>
        <v>25000</v>
      </c>
      <c r="G7" s="19">
        <f>B11*B6</f>
        <v>15</v>
      </c>
      <c r="H7" s="39"/>
      <c r="I7" s="40"/>
      <c r="J7" s="41"/>
      <c r="L7" s="25"/>
    </row>
    <row r="8" spans="1:12">
      <c r="A8" s="9" t="s">
        <v>6</v>
      </c>
      <c r="B8" s="24">
        <v>10</v>
      </c>
      <c r="C8" s="7" t="s">
        <v>5</v>
      </c>
      <c r="D8" s="21"/>
      <c r="E8" s="20"/>
      <c r="F8" s="20"/>
      <c r="G8" s="19"/>
      <c r="H8" s="18"/>
      <c r="I8" s="18"/>
    </row>
    <row r="9" spans="1:12">
      <c r="A9" s="9"/>
      <c r="B9" s="4"/>
      <c r="C9" s="17"/>
      <c r="D9" s="21"/>
      <c r="E9" s="20"/>
      <c r="F9" s="20"/>
      <c r="G9" s="19"/>
      <c r="H9" s="18"/>
      <c r="I9" s="18"/>
    </row>
    <row r="10" spans="1:12">
      <c r="A10" s="9" t="s">
        <v>34</v>
      </c>
      <c r="B10" s="23">
        <v>250000</v>
      </c>
      <c r="C10" s="22" t="s">
        <v>4</v>
      </c>
      <c r="D10" s="21"/>
      <c r="E10" s="20"/>
      <c r="F10" s="20"/>
      <c r="G10" s="19"/>
      <c r="H10" s="18"/>
      <c r="I10" s="18"/>
    </row>
    <row r="11" spans="1:12">
      <c r="A11" s="9" t="s">
        <v>3</v>
      </c>
      <c r="B11" s="4">
        <v>150</v>
      </c>
      <c r="C11" s="17" t="s">
        <v>29</v>
      </c>
      <c r="D11" s="16"/>
      <c r="E11" s="6"/>
      <c r="F11" s="4"/>
      <c r="G11" s="4"/>
      <c r="H11" s="4"/>
      <c r="I11" s="4"/>
      <c r="J11" s="4"/>
    </row>
    <row r="12" spans="1:12" ht="31.8" thickBot="1">
      <c r="A12" s="9" t="s">
        <v>2</v>
      </c>
      <c r="B12" s="15">
        <v>118000</v>
      </c>
      <c r="C12" s="7" t="s">
        <v>1</v>
      </c>
      <c r="D12" s="14" t="s">
        <v>31</v>
      </c>
      <c r="E12" s="13">
        <f>E3*B3+E4*B4+E7+E6</f>
        <v>62490</v>
      </c>
      <c r="F12" s="13">
        <f>E12*4</f>
        <v>249960</v>
      </c>
      <c r="G12" s="12">
        <f>G3*B3+G4*B4+G7+G6</f>
        <v>150</v>
      </c>
      <c r="H12" s="11"/>
      <c r="I12" s="11">
        <f>B12</f>
        <v>118000</v>
      </c>
      <c r="J12" s="10"/>
    </row>
    <row r="13" spans="1:12" ht="31.2">
      <c r="A13" s="9" t="s">
        <v>0</v>
      </c>
      <c r="B13" s="8">
        <v>0.2</v>
      </c>
      <c r="C13" s="7" t="s">
        <v>32</v>
      </c>
      <c r="D13" s="4"/>
      <c r="E13" s="6"/>
      <c r="F13" s="4"/>
      <c r="G13" s="4"/>
      <c r="H13" s="2"/>
      <c r="I13" s="2"/>
      <c r="J13" s="4"/>
    </row>
    <row r="14" spans="1:12">
      <c r="D14" s="4"/>
      <c r="E14" s="4"/>
      <c r="F14" s="4"/>
      <c r="G14" s="4"/>
      <c r="H14" s="5"/>
      <c r="I14" s="4"/>
      <c r="J14" s="4"/>
    </row>
    <row r="15" spans="1:12">
      <c r="D15" s="4"/>
      <c r="E15" s="4"/>
      <c r="F15" s="4"/>
      <c r="G15" s="4"/>
      <c r="H15" s="4"/>
      <c r="I15" s="4"/>
      <c r="J15" s="4"/>
    </row>
    <row r="16" spans="1:12">
      <c r="H16" s="3"/>
    </row>
    <row r="18" spans="7:10">
      <c r="G18" s="2"/>
      <c r="H18" s="2"/>
      <c r="I18" s="2"/>
    </row>
    <row r="19" spans="7:10">
      <c r="G19" s="2"/>
      <c r="H19" s="2"/>
      <c r="I19" s="2"/>
    </row>
    <row r="20" spans="7:10">
      <c r="G20" s="2"/>
      <c r="H20" s="2"/>
      <c r="I20" s="2"/>
      <c r="J20" s="2"/>
    </row>
    <row r="21" spans="7:10">
      <c r="G21" s="2"/>
      <c r="H21" s="2"/>
      <c r="I21" s="2"/>
      <c r="J21" s="2"/>
    </row>
  </sheetData>
  <mergeCells count="6">
    <mergeCell ref="H1:J1"/>
    <mergeCell ref="E2:F2"/>
    <mergeCell ref="C6:C7"/>
    <mergeCell ref="H6:H7"/>
    <mergeCell ref="I6:I7"/>
    <mergeCell ref="J6:J7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2020 Calculation basis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Edoardo Baldi</dc:creator>
  <cp:lastModifiedBy>Bachofner, Anusch</cp:lastModifiedBy>
  <dcterms:created xsi:type="dcterms:W3CDTF">2021-01-06T09:30:51Z</dcterms:created>
  <dcterms:modified xsi:type="dcterms:W3CDTF">2021-03-25T14:21:21Z</dcterms:modified>
</cp:coreProperties>
</file>